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<sst xmlns="http://schemas.openxmlformats.org/spreadsheetml/2006/main" count="49" uniqueCount="46">
  <si>
    <t xml:space="preserve">дата</t>
  </si>
  <si>
    <t xml:space="preserve">Машин всего (32 ядра)</t>
  </si>
  <si>
    <t xml:space="preserve">Из них в Директе</t>
  </si>
  <si>
    <t xml:space="preserve">Комментарии</t>
  </si>
  <si>
    <t xml:space="preserve">забрали advq, сильно вырос BM и монга в модерации</t>
  </si>
  <si>
    <t xml:space="preserve">железных ядер + yt</t>
  </si>
  <si>
    <t xml:space="preserve">???</t>
  </si>
  <si>
    <t xml:space="preserve">В пересчете на 56-ядерные машинки</t>
  </si>
  <si>
    <t xml:space="preserve">hw now</t>
  </si>
  <si>
    <t xml:space="preserve">min ch + yt 2019 + other</t>
  </si>
  <si>
    <t xml:space="preserve">Ядер в Директе на 2020-08-01</t>
  </si>
  <si>
    <t xml:space="preserve">всего ядер</t>
  </si>
  <si>
    <t xml:space="preserve">ядер</t>
  </si>
  <si>
    <t xml:space="preserve">Занято Директом на 2018-09-06 (с утилизацией rtc 0.6)</t>
  </si>
  <si>
    <t xml:space="preserve">всего ram gb</t>
  </si>
  <si>
    <t xml:space="preserve">память</t>
  </si>
  <si>
    <t xml:space="preserve">Осталось из старых заказов</t>
  </si>
  <si>
    <t xml:space="preserve">всего hdd tb</t>
  </si>
  <si>
    <t xml:space="preserve">диск</t>
  </si>
  <si>
    <t xml:space="preserve">Нужно ядер на 2019</t>
  </si>
  <si>
    <t xml:space="preserve">feature 2019</t>
  </si>
  <si>
    <t xml:space="preserve">Не забрано из заказа в rtc на 2018 https://st.yandex-team.ru/GENCFG-1393</t>
  </si>
  <si>
    <t xml:space="preserve">172 (абстрактных сервера)</t>
  </si>
  <si>
    <t xml:space="preserve">Точное количество используемых машин на 03-06-2016</t>
  </si>
  <si>
    <t xml:space="preserve">Из них не в Директе</t>
  </si>
  <si>
    <t xml:space="preserve">Письмо со статистикой от 03-06-2016</t>
  </si>
  <si>
    <t xml:space="preserve">Статистика по железным серверам директаПушкин Дмитрийdspushkin@yandex-team.ru03.06.16 в 1:43:Мария БайбикCc:rivik@yandex-team.ruОтветить всемПереслатьУдалитьЭто спам!Ещё</t>
  </si>
  <si>
    <t xml:space="preserve">Привет. </t>
  </si>
  <si>
    <t xml:space="preserve">Я приблизительно накинул и получил такое по машинам:</t>
  </si>
  <si>
    <t xml:space="preserve">Директ: 211</t>
  </si>
  <si>
    <t xml:space="preserve"> Тестовые/разработческие: 28</t>
  </si>
  <si>
    <t xml:space="preserve"> Prod: 168</t>
  </si>
  <si>
    <t xml:space="preserve"> HostNodes: 15 (тут могут быть прод машины не только проекта директ, а также что-то инфраструктурное)</t>
  </si>
  <si>
    <t xml:space="preserve">Модерация: 54</t>
  </si>
  <si>
    <t xml:space="preserve"> Тестовые/разработческие: 10</t>
  </si>
  <si>
    <t xml:space="preserve"> Продакшен: 44</t>
  </si>
  <si>
    <t xml:space="preserve">Броадматч: 181</t>
  </si>
  <si>
    <t xml:space="preserve">Аналитики(April): 4</t>
  </si>
  <si>
    <t xml:space="preserve">ADVQ: 100</t>
  </si>
  <si>
    <t xml:space="preserve"> Тестовые/разработческие: 11</t>
  </si>
  <si>
    <t xml:space="preserve"> Продакшен: 89</t>
  </si>
  <si>
    <t xml:space="preserve">Партнерка: 21</t>
  </si>
  <si>
    <t xml:space="preserve">В запасе 59 машин (распределены по ДЦ приблизетельно в таком соотношении)</t>
  </si>
  <si>
    <t xml:space="preserve">  1/3 Сасово</t>
  </si>
  <si>
    <t xml:space="preserve">  1/3 Финка</t>
  </si>
  <si>
    <t xml:space="preserve">  1/3 Москва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</si>
</sst>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M/D/YY"/>
    <numFmt numFmtId="166" formatCode="YYYY\-MM\-DD"/>
    <numFmt numFmtId="167" formatCode="@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10"/>
      <color rgb="FF0000FF"/>
      <name val="Arial"/>
      <family val="2"/>
      <charset val="1"/>
    </font>
    <font>
      <i val="true"/>
      <sz val="10"/>
      <name val="Arial"/>
      <family val="2"/>
      <charset val="1"/>
    </font>
    <font>
      <i val="true"/>
      <sz val="10"/>
      <name val="Times New Roman"/>
      <family val="1"/>
      <charset val="1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ineChart>
        <c:grouping val="standard"/>
        <c:ser>
          <c:idx val="0"/>
          <c:order val="0"/>
          <c:tx>
            <c:strRef>
              <c:f>Sheet1!$B$1</c:f>
              <c:strCache>
                <c:ptCount val="1"/>
                <c:pt idx="0">
                  <c:v>Машин всего (32 ядра)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Sheet1!$A$2:$A$20</c:f>
              <c:strCache>
                <c:ptCount val="19"/>
                <c:pt idx="0">
                  <c:v>2013-10-01</c:v>
                </c:pt>
                <c:pt idx="1">
                  <c:v>2013-12-01</c:v>
                </c:pt>
                <c:pt idx="2">
                  <c:v>2014-03-01</c:v>
                </c:pt>
                <c:pt idx="3">
                  <c:v>2014-05-01</c:v>
                </c:pt>
                <c:pt idx="4">
                  <c:v>2014-09-01</c:v>
                </c:pt>
                <c:pt idx="5">
                  <c:v>2014-10-01</c:v>
                </c:pt>
                <c:pt idx="6">
                  <c:v>2015-01-01</c:v>
                </c:pt>
                <c:pt idx="7">
                  <c:v>2015-04-01</c:v>
                </c:pt>
                <c:pt idx="8">
                  <c:v>2015-06-01</c:v>
                </c:pt>
                <c:pt idx="9">
                  <c:v>2015-09-01</c:v>
                </c:pt>
                <c:pt idx="10">
                  <c:v>2015-12-01</c:v>
                </c:pt>
                <c:pt idx="11">
                  <c:v>2015-12-01</c:v>
                </c:pt>
                <c:pt idx="12">
                  <c:v>2016-03-01</c:v>
                </c:pt>
                <c:pt idx="13">
                  <c:v>2016-06-01</c:v>
                </c:pt>
                <c:pt idx="14">
                  <c:v>2016-09-01</c:v>
                </c:pt>
                <c:pt idx="15">
                  <c:v>2016-12-01</c:v>
                </c:pt>
                <c:pt idx="16">
                  <c:v>2018-09-06</c:v>
                </c:pt>
                <c:pt idx="17">
                  <c:v>2019-08-16</c:v>
                </c:pt>
                <c:pt idx="18">
                  <c:v>2020-08-01</c:v>
                </c:pt>
              </c:strCache>
            </c:strRef>
          </c:cat>
          <c:val>
            <c:numRef>
              <c:f>Sheet1!$B$2:$B$20</c:f>
              <c:numCache>
                <c:formatCode>General</c:formatCode>
                <c:ptCount val="19"/>
                <c:pt idx="0">
                  <c:v>20</c:v>
                </c:pt>
                <c:pt idx="1">
                  <c:v>44</c:v>
                </c:pt>
                <c:pt idx="2">
                  <c:v>60</c:v>
                </c:pt>
                <c:pt idx="3">
                  <c:v>86</c:v>
                </c:pt>
                <c:pt idx="4">
                  <c:v>100</c:v>
                </c:pt>
                <c:pt idx="5">
                  <c:v>100</c:v>
                </c:pt>
                <c:pt idx="6">
                  <c:v>120</c:v>
                </c:pt>
                <c:pt idx="7">
                  <c:v>128</c:v>
                </c:pt>
                <c:pt idx="8">
                  <c:v>128</c:v>
                </c:pt>
                <c:pt idx="9">
                  <c:v>480</c:v>
                </c:pt>
                <c:pt idx="10">
                  <c:v>532</c:v>
                </c:pt>
                <c:pt idx="11">
                  <c:v>532</c:v>
                </c:pt>
                <c:pt idx="12">
                  <c:v>627</c:v>
                </c:pt>
                <c:pt idx="13">
                  <c:v>567</c:v>
                </c:pt>
                <c:pt idx="14">
                  <c:v>747</c:v>
                </c:pt>
                <c:pt idx="15">
                  <c:v>757</c:v>
                </c:pt>
                <c:pt idx="16">
                  <c:v>543.875</c:v>
                </c:pt>
                <c:pt idx="17">
                  <c:v/>
                </c:pt>
                <c:pt idx="18">
                  <c:v/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Из них в Директе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Sheet1!$A$2:$A$20</c:f>
              <c:strCache>
                <c:ptCount val="19"/>
                <c:pt idx="0">
                  <c:v>2013-10-01</c:v>
                </c:pt>
                <c:pt idx="1">
                  <c:v>2013-12-01</c:v>
                </c:pt>
                <c:pt idx="2">
                  <c:v>2014-03-01</c:v>
                </c:pt>
                <c:pt idx="3">
                  <c:v>2014-05-01</c:v>
                </c:pt>
                <c:pt idx="4">
                  <c:v>2014-09-01</c:v>
                </c:pt>
                <c:pt idx="5">
                  <c:v>2014-10-01</c:v>
                </c:pt>
                <c:pt idx="6">
                  <c:v>2015-01-01</c:v>
                </c:pt>
                <c:pt idx="7">
                  <c:v>2015-04-01</c:v>
                </c:pt>
                <c:pt idx="8">
                  <c:v>2015-06-01</c:v>
                </c:pt>
                <c:pt idx="9">
                  <c:v>2015-09-01</c:v>
                </c:pt>
                <c:pt idx="10">
                  <c:v>2015-12-01</c:v>
                </c:pt>
                <c:pt idx="11">
                  <c:v>2015-12-01</c:v>
                </c:pt>
                <c:pt idx="12">
                  <c:v>2016-03-01</c:v>
                </c:pt>
                <c:pt idx="13">
                  <c:v>2016-06-01</c:v>
                </c:pt>
                <c:pt idx="14">
                  <c:v>2016-09-01</c:v>
                </c:pt>
                <c:pt idx="15">
                  <c:v>2016-12-01</c:v>
                </c:pt>
                <c:pt idx="16">
                  <c:v>2018-09-06</c:v>
                </c:pt>
                <c:pt idx="17">
                  <c:v>2019-08-16</c:v>
                </c:pt>
                <c:pt idx="18">
                  <c:v>2020-08-01</c:v>
                </c:pt>
              </c:strCache>
            </c:strRef>
          </c:cat>
          <c:val>
            <c:numRef>
              <c:f>Sheet1!$C$2:$C$20</c:f>
              <c:numCache>
                <c:formatCode>General</c:formatCode>
                <c:ptCount val="19"/>
                <c:pt idx="0">
                  <c:v>20</c:v>
                </c:pt>
                <c:pt idx="1">
                  <c:v>44</c:v>
                </c:pt>
                <c:pt idx="2">
                  <c:v>60</c:v>
                </c:pt>
                <c:pt idx="3">
                  <c:v>86</c:v>
                </c:pt>
                <c:pt idx="4">
                  <c:v>100</c:v>
                </c:pt>
                <c:pt idx="5">
                  <c:v>100</c:v>
                </c:pt>
                <c:pt idx="6">
                  <c:v>120</c:v>
                </c:pt>
                <c:pt idx="7">
                  <c:v>128</c:v>
                </c:pt>
                <c:pt idx="8">
                  <c:v>128</c:v>
                </c:pt>
                <c:pt idx="9">
                  <c:v>141</c:v>
                </c:pt>
                <c:pt idx="10">
                  <c:v>193</c:v>
                </c:pt>
                <c:pt idx="11">
                  <c:v>193</c:v>
                </c:pt>
                <c:pt idx="12">
                  <c:v>288</c:v>
                </c:pt>
                <c:pt idx="13">
                  <c:v>228</c:v>
                </c:pt>
                <c:pt idx="14">
                  <c:v>408</c:v>
                </c:pt>
                <c:pt idx="15">
                  <c:v>418</c:v>
                </c:pt>
                <c:pt idx="16">
                  <c:v>424.875</c:v>
                </c:pt>
                <c:pt idx="17">
                  <c:v>411.8125</c:v>
                </c:pt>
                <c:pt idx="18">
                  <c:v>600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1"/>
        <c:axId val="80903610"/>
        <c:axId val="44317400"/>
      </c:lineChart>
      <c:catAx>
        <c:axId val="80903610"/>
        <c:scaling>
          <c:orientation val="minMax"/>
        </c:scaling>
        <c:delete val="0"/>
        <c:axPos val="b"/>
        <c:numFmt formatCode="YYYY\-MM\-DD" sourceLinked="1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44317400"/>
        <c:crosses val="autoZero"/>
        <c:auto val="1"/>
        <c:lblAlgn val="ctr"/>
        <c:lblOffset val="100"/>
      </c:catAx>
      <c:valAx>
        <c:axId val="44317400"/>
        <c:scaling>
          <c:orientation val="minMax"/>
        </c:scaling>
        <c:delete val="0"/>
        <c:axPos val="l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8090361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16</xdr:col>
      <xdr:colOff>228600</xdr:colOff>
      <xdr:row>2</xdr:row>
      <xdr:rowOff>92520</xdr:rowOff>
    </xdr:from>
    <xdr:to>
      <xdr:col>27</xdr:col>
      <xdr:colOff>55440</xdr:colOff>
      <xdr:row>33</xdr:row>
      <xdr:rowOff>92520</xdr:rowOff>
    </xdr:to>
    <xdr:graphicFrame>
      <xdr:nvGraphicFramePr>
        <xdr:cNvPr id="0" name="Chart 1"/>
        <xdr:cNvGraphicFramePr/>
      </xdr:nvGraphicFramePr>
      <xdr:xfrm>
        <a:off x="10191600" y="422640"/>
        <a:ext cx="6532560" cy="5115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st.yandex-team.ru/GENCFG-1393" TargetMode="External"/>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59"/>
  <sheetViews>
    <sheetView windowProtection="false" showFormulas="false" showGridLines="true" showRowColHeaders="true" showZeros="true" rightToLeft="false" tabSelected="true" showOutlineSymbols="true" defaultGridColor="true" view="normal" topLeftCell="A19" colorId="64" zoomScale="110" zoomScaleNormal="110" zoomScalePageLayoutView="100" workbookViewId="0">
      <selection pane="topLeft" activeCell="X48" activeCellId="0" sqref="X48"/>
    </sheetView>
  </sheetViews>
  <sheetFormatPr defaultRowHeight="13"/>
  <cols>
    <col collapsed="false" hidden="false" max="1" min="1" style="1" width="11.6071428571429"/>
    <col collapsed="false" hidden="false" max="1025" min="2" style="0" width="8.63775510204082"/>
  </cols>
  <sheetData>
    <row r="1" customFormat="false" ht="13" hidden="false" customHeight="false" outlineLevel="0" collapsed="false">
      <c r="A1" s="1" t="s">
        <v>0</v>
      </c>
      <c r="B1" s="0" t="s">
        <v>1</v>
      </c>
      <c r="C1" s="0" t="s">
        <v>2</v>
      </c>
      <c r="E1" s="0" t="s">
        <v>3</v>
      </c>
    </row>
    <row r="2" customFormat="false" ht="13" hidden="false" customHeight="false" outlineLevel="0" collapsed="false">
      <c r="A2" s="2" t="n">
        <v>41548</v>
      </c>
      <c r="B2" s="0" t="n">
        <v>20</v>
      </c>
      <c r="C2" s="0" t="n">
        <f aca="false">B2</f>
        <v>20</v>
      </c>
    </row>
    <row r="3" customFormat="false" ht="13" hidden="false" customHeight="false" outlineLevel="0" collapsed="false">
      <c r="A3" s="2" t="n">
        <v>41609</v>
      </c>
      <c r="B3" s="0" t="n">
        <v>44</v>
      </c>
      <c r="C3" s="0" t="n">
        <f aca="false">B3</f>
        <v>44</v>
      </c>
    </row>
    <row r="4" customFormat="false" ht="13" hidden="false" customHeight="false" outlineLevel="0" collapsed="false">
      <c r="A4" s="2" t="n">
        <v>41699</v>
      </c>
      <c r="B4" s="0" t="n">
        <v>60</v>
      </c>
      <c r="C4" s="0" t="n">
        <f aca="false">B4</f>
        <v>60</v>
      </c>
    </row>
    <row r="5" customFormat="false" ht="13" hidden="false" customHeight="false" outlineLevel="0" collapsed="false">
      <c r="A5" s="2" t="n">
        <v>41760</v>
      </c>
      <c r="B5" s="0" t="n">
        <v>86</v>
      </c>
      <c r="C5" s="0" t="n">
        <f aca="false">B5</f>
        <v>86</v>
      </c>
    </row>
    <row r="6" customFormat="false" ht="13" hidden="false" customHeight="false" outlineLevel="0" collapsed="false">
      <c r="A6" s="2" t="n">
        <v>41883</v>
      </c>
      <c r="B6" s="0" t="n">
        <v>100</v>
      </c>
      <c r="C6" s="0" t="n">
        <f aca="false">B6</f>
        <v>100</v>
      </c>
    </row>
    <row r="7" customFormat="false" ht="13" hidden="false" customHeight="false" outlineLevel="0" collapsed="false">
      <c r="A7" s="2" t="n">
        <v>41913</v>
      </c>
      <c r="B7" s="0" t="n">
        <v>100</v>
      </c>
      <c r="C7" s="0" t="n">
        <f aca="false">B7</f>
        <v>100</v>
      </c>
    </row>
    <row r="8" customFormat="false" ht="13" hidden="false" customHeight="false" outlineLevel="0" collapsed="false">
      <c r="A8" s="2" t="n">
        <v>42005</v>
      </c>
      <c r="B8" s="0" t="n">
        <v>120</v>
      </c>
      <c r="C8" s="0" t="n">
        <f aca="false">B8</f>
        <v>120</v>
      </c>
    </row>
    <row r="9" customFormat="false" ht="13" hidden="false" customHeight="false" outlineLevel="0" collapsed="false">
      <c r="A9" s="2" t="n">
        <v>42095</v>
      </c>
      <c r="B9" s="0" t="n">
        <v>128</v>
      </c>
      <c r="C9" s="0" t="n">
        <f aca="false">B9</f>
        <v>128</v>
      </c>
    </row>
    <row r="10" customFormat="false" ht="13" hidden="false" customHeight="false" outlineLevel="0" collapsed="false">
      <c r="A10" s="2" t="n">
        <v>42156</v>
      </c>
      <c r="B10" s="0" t="n">
        <v>128</v>
      </c>
      <c r="C10" s="0" t="n">
        <f aca="false">B10</f>
        <v>128</v>
      </c>
    </row>
    <row r="11" customFormat="false" ht="13" hidden="false" customHeight="false" outlineLevel="0" collapsed="false">
      <c r="A11" s="2" t="n">
        <v>42248</v>
      </c>
      <c r="B11" s="0" t="n">
        <f aca="false">480</f>
        <v>480</v>
      </c>
      <c r="C11" s="0" t="n">
        <f aca="false">B11-$E$33</f>
        <v>141</v>
      </c>
      <c r="E11" s="0" t="s">
        <v>4</v>
      </c>
    </row>
    <row r="12" customFormat="false" ht="13" hidden="false" customHeight="false" outlineLevel="0" collapsed="false">
      <c r="A12" s="2" t="n">
        <v>42339</v>
      </c>
      <c r="B12" s="0" t="n">
        <f aca="false">532</f>
        <v>532</v>
      </c>
      <c r="C12" s="0" t="n">
        <f aca="false">B12-$E$33</f>
        <v>193</v>
      </c>
    </row>
    <row r="13" customFormat="false" ht="13" hidden="false" customHeight="false" outlineLevel="0" collapsed="false">
      <c r="A13" s="2" t="n">
        <v>42339</v>
      </c>
      <c r="B13" s="0" t="n">
        <v>532</v>
      </c>
      <c r="C13" s="0" t="n">
        <f aca="false">B13-$E$33</f>
        <v>193</v>
      </c>
    </row>
    <row r="14" customFormat="false" ht="13" hidden="false" customHeight="false" outlineLevel="0" collapsed="false">
      <c r="A14" s="2" t="n">
        <v>42430</v>
      </c>
      <c r="B14" s="0" t="n">
        <v>627</v>
      </c>
      <c r="C14" s="0" t="n">
        <f aca="false">B14-$E$33</f>
        <v>288</v>
      </c>
    </row>
    <row r="15" customFormat="false" ht="13" hidden="false" customHeight="false" outlineLevel="0" collapsed="false">
      <c r="A15" s="2" t="n">
        <v>42522</v>
      </c>
      <c r="B15" s="0" t="n">
        <f aca="false">567</f>
        <v>567</v>
      </c>
      <c r="C15" s="0" t="n">
        <f aca="false">B15-$E$33</f>
        <v>228</v>
      </c>
    </row>
    <row r="16" customFormat="false" ht="13" hidden="false" customHeight="false" outlineLevel="0" collapsed="false">
      <c r="A16" s="2" t="n">
        <v>42614</v>
      </c>
      <c r="B16" s="0" t="n">
        <v>747</v>
      </c>
      <c r="C16" s="0" t="n">
        <f aca="false">B16-$E$33</f>
        <v>408</v>
      </c>
      <c r="E16" s="0" t="n">
        <f aca="false">(15*3 + 6*3 + 3 + 60)*32 + 1000 + 500</f>
        <v>5532</v>
      </c>
      <c r="F16" s="0" t="s">
        <v>5</v>
      </c>
    </row>
    <row r="17" customFormat="false" ht="13" hidden="false" customHeight="false" outlineLevel="0" collapsed="false">
      <c r="A17" s="2" t="n">
        <v>42705</v>
      </c>
      <c r="B17" s="0" t="n">
        <v>757</v>
      </c>
      <c r="C17" s="0" t="n">
        <f aca="false">B17-$E$33</f>
        <v>418</v>
      </c>
    </row>
    <row r="18" customFormat="false" ht="13" hidden="false" customHeight="false" outlineLevel="0" collapsed="false">
      <c r="A18" s="2" t="n">
        <v>43349</v>
      </c>
      <c r="B18" s="0" t="n">
        <f aca="false">212*56/32 + E16/32</f>
        <v>543.875</v>
      </c>
      <c r="C18" s="0" t="n">
        <f aca="false">B18-(20+24*2)*56/32</f>
        <v>424.875</v>
      </c>
    </row>
    <row r="19" customFormat="false" ht="12.8" hidden="false" customHeight="false" outlineLevel="0" collapsed="false">
      <c r="A19" s="2" t="n">
        <v>43693</v>
      </c>
      <c r="C19" s="0" t="n">
        <f aca="false">259+(21*3*30+3000)/32</f>
        <v>411.8125</v>
      </c>
      <c r="E19" s="0" t="s">
        <v>6</v>
      </c>
    </row>
    <row r="20" customFormat="false" ht="13" hidden="false" customHeight="false" outlineLevel="0" collapsed="false">
      <c r="A20" s="2" t="n">
        <v>44044</v>
      </c>
      <c r="C20" s="0" t="n">
        <v>600</v>
      </c>
    </row>
    <row r="22" customFormat="false" ht="13" hidden="false" customHeight="false" outlineLevel="0" collapsed="false">
      <c r="A22" s="0"/>
      <c r="F22" s="0" t="s">
        <v>7</v>
      </c>
      <c r="H22" s="0" t="s">
        <v>8</v>
      </c>
      <c r="K22" s="0" t="s">
        <v>9</v>
      </c>
    </row>
    <row r="23" customFormat="false" ht="13" hidden="false" customHeight="false" outlineLevel="0" collapsed="false">
      <c r="A23" s="1" t="s">
        <v>10</v>
      </c>
      <c r="E23" s="0" t="n">
        <f aca="false">C20*32</f>
        <v>19200</v>
      </c>
      <c r="F23" s="0" t="n">
        <f aca="false">ROUND(E23/56,0)</f>
        <v>343</v>
      </c>
      <c r="H23" s="0" t="n">
        <f aca="false">SUM(E24+E25)</f>
        <v>14940</v>
      </c>
      <c r="I23" s="0" t="s">
        <v>11</v>
      </c>
      <c r="K23" s="0" t="n">
        <f aca="false">2640+1000+300</f>
        <v>3940</v>
      </c>
      <c r="L23" s="0" t="s">
        <v>12</v>
      </c>
      <c r="M23" s="0" t="n">
        <f aca="false">K23/H23*100</f>
        <v>26.3721552878179</v>
      </c>
    </row>
    <row r="24" customFormat="false" ht="13" hidden="false" customHeight="false" outlineLevel="0" collapsed="false">
      <c r="A24" s="1" t="s">
        <v>13</v>
      </c>
      <c r="E24" s="0" t="n">
        <f aca="false">C18*32 - (220-20-24*2)*56*0.4</f>
        <v>10191.2</v>
      </c>
      <c r="F24" s="0" t="n">
        <f aca="false">ROUND(E24/56,0)</f>
        <v>182</v>
      </c>
      <c r="H24" s="0" t="n">
        <f aca="false">H23/32*192</f>
        <v>89640</v>
      </c>
      <c r="I24" s="0" t="s">
        <v>14</v>
      </c>
      <c r="K24" s="0" t="n">
        <f aca="false">K23/32*128</f>
        <v>15760</v>
      </c>
      <c r="L24" s="0" t="s">
        <v>15</v>
      </c>
      <c r="M24" s="0" t="n">
        <f aca="false">K24/H24*100</f>
        <v>17.5814368585453</v>
      </c>
    </row>
    <row r="25" customFormat="false" ht="13" hidden="false" customHeight="false" outlineLevel="0" collapsed="false">
      <c r="A25" s="1" t="s">
        <v>16</v>
      </c>
      <c r="E25" s="0" t="n">
        <f aca="false">(220-20-24*2)*56*0.4 + 8*3*56</f>
        <v>4748.8</v>
      </c>
      <c r="F25" s="0" t="n">
        <f aca="false">ROUND(E25/56,0)</f>
        <v>85</v>
      </c>
      <c r="H25" s="0" t="n">
        <f aca="false">H23/32*8 + 500 + 200 + 6*3*100</f>
        <v>6235</v>
      </c>
      <c r="I25" s="0" t="s">
        <v>17</v>
      </c>
      <c r="K25" s="0" t="n">
        <f aca="false">2800000/1024 + 500</f>
        <v>3234.375</v>
      </c>
      <c r="L25" s="0" t="s">
        <v>18</v>
      </c>
      <c r="M25" s="0" t="n">
        <f aca="false">K25/H25*100</f>
        <v>51.8744987971131</v>
      </c>
    </row>
    <row r="26" customFormat="false" ht="13" hidden="false" customHeight="false" outlineLevel="0" collapsed="false">
      <c r="A26" s="3" t="s">
        <v>19</v>
      </c>
      <c r="E26" s="3" t="n">
        <f aca="false">E23-E24-E25</f>
        <v>4260</v>
      </c>
      <c r="F26" s="3" t="n">
        <f aca="false">ROUND(E26/56,0)</f>
        <v>76</v>
      </c>
    </row>
    <row r="27" customFormat="false" ht="13" hidden="false" customHeight="false" outlineLevel="0" collapsed="false">
      <c r="A27" s="0"/>
      <c r="K27" s="0" t="s">
        <v>20</v>
      </c>
    </row>
    <row r="28" customFormat="false" ht="13" hidden="false" customHeight="false" outlineLevel="0" collapsed="false">
      <c r="A28" s="4" t="s">
        <v>21</v>
      </c>
      <c r="F28" s="3" t="s">
        <v>22</v>
      </c>
      <c r="K28" s="0" t="n">
        <f aca="false">E26</f>
        <v>4260</v>
      </c>
      <c r="L28" s="0" t="s">
        <v>12</v>
      </c>
      <c r="M28" s="0" t="n">
        <f aca="false">K28/H23*100</f>
        <v>28.5140562248996</v>
      </c>
      <c r="N28" s="0" t="n">
        <f aca="false">M28+M23</f>
        <v>54.8862115127175</v>
      </c>
    </row>
    <row r="29" customFormat="false" ht="13" hidden="false" customHeight="false" outlineLevel="0" collapsed="false">
      <c r="A29" s="0"/>
      <c r="K29" s="0" t="n">
        <f aca="false">K28/32*256</f>
        <v>34080</v>
      </c>
      <c r="L29" s="0" t="s">
        <v>15</v>
      </c>
      <c r="M29" s="0" t="n">
        <f aca="false">K29/H24*100</f>
        <v>38.0187416331995</v>
      </c>
      <c r="N29" s="0" t="n">
        <f aca="false">M29+M24</f>
        <v>55.6001784917447</v>
      </c>
    </row>
    <row r="30" customFormat="false" ht="13" hidden="false" customHeight="false" outlineLevel="0" collapsed="false">
      <c r="A30" s="0"/>
      <c r="K30" s="0" t="n">
        <f aca="false">K28/32*8</f>
        <v>1065</v>
      </c>
      <c r="L30" s="0" t="s">
        <v>18</v>
      </c>
      <c r="M30" s="0" t="n">
        <f aca="false">K30/H25*100</f>
        <v>17.0809943865277</v>
      </c>
      <c r="N30" s="0" t="n">
        <f aca="false">M30+M25</f>
        <v>68.9554931836407</v>
      </c>
    </row>
    <row r="32" customFormat="false" ht="13" hidden="false" customHeight="false" outlineLevel="0" collapsed="false">
      <c r="A32" s="1" t="s">
        <v>23</v>
      </c>
      <c r="E32" s="0" t="n">
        <f aca="false">211+54+181+4+100</f>
        <v>550</v>
      </c>
    </row>
    <row r="33" customFormat="false" ht="13" hidden="false" customHeight="false" outlineLevel="0" collapsed="false">
      <c r="A33" s="1" t="s">
        <v>24</v>
      </c>
      <c r="E33" s="0" t="n">
        <f aca="false">E32-211</f>
        <v>339</v>
      </c>
    </row>
    <row r="35" customFormat="false" ht="13" hidden="false" customHeight="false" outlineLevel="0" collapsed="false">
      <c r="A35" s="5" t="s">
        <v>25</v>
      </c>
    </row>
    <row r="36" customFormat="false" ht="13" hidden="false" customHeight="false" outlineLevel="0" collapsed="false">
      <c r="A36" s="5"/>
    </row>
    <row r="37" customFormat="false" ht="13" hidden="false" customHeight="false" outlineLevel="0" collapsed="false">
      <c r="A37" s="6" t="s">
        <v>26</v>
      </c>
    </row>
    <row r="38" customFormat="false" ht="13" hidden="false" customHeight="false" outlineLevel="0" collapsed="false">
      <c r="A38" s="6" t="s">
        <v>27</v>
      </c>
    </row>
    <row r="39" customFormat="false" ht="13" hidden="false" customHeight="false" outlineLevel="0" collapsed="false">
      <c r="A39" s="6"/>
    </row>
    <row r="40" customFormat="false" ht="13" hidden="false" customHeight="false" outlineLevel="0" collapsed="false">
      <c r="A40" s="6" t="s">
        <v>28</v>
      </c>
    </row>
    <row r="41" customFormat="false" ht="13" hidden="false" customHeight="false" outlineLevel="0" collapsed="false">
      <c r="A41" s="6"/>
    </row>
    <row r="42" customFormat="false" ht="13" hidden="false" customHeight="false" outlineLevel="0" collapsed="false">
      <c r="A42" s="6" t="s">
        <v>29</v>
      </c>
    </row>
    <row r="43" customFormat="false" ht="13" hidden="false" customHeight="false" outlineLevel="0" collapsed="false">
      <c r="A43" s="6" t="s">
        <v>30</v>
      </c>
    </row>
    <row r="44" customFormat="false" ht="13" hidden="false" customHeight="false" outlineLevel="0" collapsed="false">
      <c r="A44" s="6" t="s">
        <v>31</v>
      </c>
    </row>
    <row r="45" customFormat="false" ht="13" hidden="false" customHeight="false" outlineLevel="0" collapsed="false">
      <c r="A45" s="6" t="s">
        <v>32</v>
      </c>
    </row>
    <row r="46" customFormat="false" ht="13" hidden="false" customHeight="false" outlineLevel="0" collapsed="false">
      <c r="A46" s="6" t="s">
        <v>33</v>
      </c>
    </row>
    <row r="47" customFormat="false" ht="13" hidden="false" customHeight="false" outlineLevel="0" collapsed="false">
      <c r="A47" s="6" t="s">
        <v>34</v>
      </c>
    </row>
    <row r="48" customFormat="false" ht="13" hidden="false" customHeight="false" outlineLevel="0" collapsed="false">
      <c r="A48" s="6" t="s">
        <v>35</v>
      </c>
    </row>
    <row r="49" customFormat="false" ht="13" hidden="false" customHeight="false" outlineLevel="0" collapsed="false">
      <c r="A49" s="6" t="s">
        <v>36</v>
      </c>
    </row>
    <row r="50" customFormat="false" ht="13" hidden="false" customHeight="false" outlineLevel="0" collapsed="false">
      <c r="A50" s="6" t="s">
        <v>37</v>
      </c>
    </row>
    <row r="51" customFormat="false" ht="13" hidden="false" customHeight="false" outlineLevel="0" collapsed="false">
      <c r="A51" s="6" t="s">
        <v>38</v>
      </c>
    </row>
    <row r="52" customFormat="false" ht="13" hidden="false" customHeight="false" outlineLevel="0" collapsed="false">
      <c r="A52" s="6" t="s">
        <v>39</v>
      </c>
    </row>
    <row r="53" customFormat="false" ht="13" hidden="false" customHeight="false" outlineLevel="0" collapsed="false">
      <c r="A53" s="6" t="s">
        <v>40</v>
      </c>
    </row>
    <row r="54" customFormat="false" ht="13" hidden="false" customHeight="false" outlineLevel="0" collapsed="false">
      <c r="A54" s="6" t="s">
        <v>41</v>
      </c>
    </row>
    <row r="55" customFormat="false" ht="13" hidden="false" customHeight="false" outlineLevel="0" collapsed="false">
      <c r="A55" s="6"/>
    </row>
    <row r="56" customFormat="false" ht="13" hidden="false" customHeight="false" outlineLevel="0" collapsed="false">
      <c r="A56" s="6" t="s">
        <v>42</v>
      </c>
    </row>
    <row r="57" customFormat="false" ht="13" hidden="false" customHeight="false" outlineLevel="0" collapsed="false">
      <c r="A57" s="6" t="s">
        <v>43</v>
      </c>
    </row>
    <row r="58" customFormat="false" ht="13" hidden="false" customHeight="false" outlineLevel="0" collapsed="false">
      <c r="A58" s="6" t="s">
        <v>44</v>
      </c>
    </row>
    <row r="59" customFormat="false" ht="13" hidden="false" customHeight="false" outlineLevel="0" collapsed="false">
      <c r="A59" s="6" t="s">
        <v>45</v>
      </c>
    </row>
  </sheetData>
  <hyperlinks>
    <hyperlink ref="A28" r:id="rId1" display="Не забрано из заказа в rtc на 2018 https://st.yandex-team.ru/GENCFG-1393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2018-09-07T03:48:46Z</dcterms:created>
  <dc:creator/>
  <dc:description/>
  <dc:language>en-US</dc:language>
  <cp:lastModifiedBy/>
  <dcterms:modified xsi:type="dcterms:W3CDTF">2019-08-16T21:49:33Z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